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90" windowWidth="19440" windowHeight="11505"/>
  </bookViews>
  <sheets>
    <sheet name="Load BATAEPLs Shredder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X15" i="1"/>
  <c r="X5"/>
  <c r="X6"/>
  <c r="AE6"/>
  <c r="AD6"/>
  <c r="AC6"/>
  <c r="Y6"/>
  <c r="W6"/>
  <c r="M6"/>
  <c r="W26"/>
  <c r="Y26"/>
  <c r="X26"/>
  <c r="AE27"/>
  <c r="AD27"/>
  <c r="AC27"/>
  <c r="AE26"/>
  <c r="AD26"/>
  <c r="AC26"/>
  <c r="AE25"/>
  <c r="AD25"/>
  <c r="AC25"/>
  <c r="AE24"/>
  <c r="AD24"/>
  <c r="AC24"/>
  <c r="AE23"/>
  <c r="AD23"/>
  <c r="V14"/>
  <c r="U14"/>
  <c r="T14"/>
  <c r="AC23" l="1"/>
  <c r="AE15" l="1"/>
  <c r="AE14"/>
  <c r="AE13"/>
  <c r="AE12"/>
  <c r="AE9"/>
  <c r="AE8"/>
  <c r="AE5"/>
  <c r="AE4"/>
  <c r="AD15"/>
  <c r="AD14"/>
  <c r="AD13"/>
  <c r="AD12"/>
  <c r="AD9"/>
  <c r="AD8"/>
  <c r="AD5"/>
  <c r="AC15"/>
  <c r="AC14"/>
  <c r="AC13"/>
  <c r="AC12"/>
  <c r="AC9"/>
  <c r="AC8"/>
  <c r="AC5"/>
  <c r="Y15"/>
  <c r="Y14"/>
  <c r="Y13"/>
  <c r="Y12"/>
  <c r="Y9"/>
  <c r="Y8"/>
  <c r="X14"/>
  <c r="X13"/>
  <c r="X12"/>
  <c r="X9"/>
  <c r="X8"/>
  <c r="Y5"/>
  <c r="W15"/>
  <c r="W14"/>
  <c r="W13"/>
  <c r="W12"/>
  <c r="W9"/>
  <c r="W8"/>
  <c r="M15"/>
  <c r="M14"/>
  <c r="M13"/>
  <c r="M12"/>
  <c r="M9"/>
  <c r="M8"/>
  <c r="M5"/>
  <c r="M4"/>
  <c r="W5"/>
  <c r="V4"/>
  <c r="Y4" s="1"/>
  <c r="L7" l="1"/>
  <c r="K7"/>
  <c r="J7"/>
  <c r="AC7" s="1"/>
  <c r="L10" l="1"/>
  <c r="Y7"/>
  <c r="AE7"/>
  <c r="X7"/>
  <c r="AD7"/>
  <c r="M7"/>
  <c r="K10"/>
  <c r="J10"/>
  <c r="W7"/>
  <c r="AC4"/>
  <c r="AC10" l="1"/>
  <c r="W10"/>
  <c r="L11"/>
  <c r="AE10"/>
  <c r="Y10"/>
  <c r="AD4"/>
  <c r="X4"/>
  <c r="AD10"/>
  <c r="X10"/>
  <c r="M10"/>
  <c r="K11"/>
  <c r="J11"/>
  <c r="W4"/>
  <c r="AD11" l="1"/>
  <c r="X11"/>
  <c r="AC11"/>
  <c r="W11"/>
  <c r="Y11"/>
  <c r="AE11"/>
  <c r="M11"/>
</calcChain>
</file>

<file path=xl/comments1.xml><?xml version="1.0" encoding="utf-8"?>
<comments xmlns="http://schemas.openxmlformats.org/spreadsheetml/2006/main">
  <authors>
    <author>Peter</author>
    <author>Christian Schaible</author>
  </authors>
  <commentList>
    <comment ref="E1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Process</t>
        </r>
      </text>
    </comment>
    <comment ref="H1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Not asked for in the questionnaire</t>
        </r>
      </text>
    </comment>
    <comment ref="Q2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process, line 8</t>
        </r>
      </text>
    </comment>
    <comment ref="R2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process, line 8</t>
        </r>
      </text>
    </comment>
    <comment ref="S2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process, line 8</t>
        </r>
      </text>
    </comment>
    <comment ref="N4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Assumed</t>
        </r>
      </text>
    </comment>
    <comment ref="O4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assumed</t>
        </r>
      </text>
    </comment>
    <comment ref="V4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3 periodic measurements</t>
        </r>
      </text>
    </comment>
    <comment ref="N5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assumed</t>
        </r>
      </text>
    </comment>
    <comment ref="P5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assumed</t>
        </r>
      </text>
    </comment>
    <comment ref="N6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assumed</t>
        </r>
      </text>
    </comment>
    <comment ref="P6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assumed</t>
        </r>
      </text>
    </comment>
    <comment ref="B7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Where in EPRTR?</t>
        </r>
      </text>
    </comment>
    <comment ref="B8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where in EPRTR?</t>
        </r>
      </text>
    </comment>
    <comment ref="B9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where in PRTR?</t>
        </r>
      </text>
    </comment>
    <comment ref="O9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estimated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not distinguished between 1 and 2 in the questionnaire</t>
        </r>
      </text>
    </comment>
    <comment ref="O10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assumed</t>
        </r>
      </text>
    </comment>
    <comment ref="P10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assumed</t>
        </r>
      </text>
    </comment>
    <comment ref="P14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average 2 measurements</t>
        </r>
      </text>
    </comment>
    <comment ref="T14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averaged from 3 measurements</t>
        </r>
      </text>
    </comment>
    <comment ref="U14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averaged from 3 measurements</t>
        </r>
      </text>
    </comment>
    <comment ref="V14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averaged from 3 measurements</t>
        </r>
      </text>
    </comment>
    <comment ref="T15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averaged from 3 measurements</t>
        </r>
      </text>
    </comment>
    <comment ref="U15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averaged from 3 measurements</t>
        </r>
      </text>
    </comment>
    <comment ref="V15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averaged from 3 measurements</t>
        </r>
      </text>
    </comment>
    <comment ref="E20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Process</t>
        </r>
      </text>
    </comment>
    <comment ref="H20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Not asked for in the questionnaire</t>
        </r>
      </text>
    </comment>
    <comment ref="I23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ACA Activated Carbon Adsorption</t>
        </r>
      </text>
    </comment>
    <comment ref="V23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3 periodic measurements</t>
        </r>
      </text>
    </comment>
    <comment ref="I25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Sulphur imprgenated Activated carbon filter</t>
        </r>
      </text>
    </comment>
    <comment ref="P25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average 3 measurements</t>
        </r>
      </text>
    </comment>
    <comment ref="V25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4 x &lt;0.5</t>
        </r>
      </text>
    </comment>
    <comment ref="AB25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average 4 periodic measurements</t>
        </r>
      </text>
    </comment>
    <comment ref="Q26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Sheet 8 Process PH Batch</t>
        </r>
      </text>
    </comment>
    <comment ref="R26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Sheet 8 Process PH Batch</t>
        </r>
      </text>
    </comment>
    <comment ref="S26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Sheet 8 Process PH Batch</t>
        </r>
      </text>
    </comment>
    <comment ref="T26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average 3 Cems 2011</t>
        </r>
      </text>
    </comment>
    <comment ref="U26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average 3 Cems 2012</t>
        </r>
      </text>
    </comment>
    <comment ref="V26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average 3 Cems 2013
</t>
        </r>
      </text>
    </comment>
    <comment ref="Z26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average 3 Cems 2011</t>
        </r>
      </text>
    </comment>
    <comment ref="AA26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average 3 Cems 2012</t>
        </r>
      </text>
    </comment>
    <comment ref="AB26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average 3 Cems 2013
</t>
        </r>
      </text>
    </comment>
    <comment ref="Q27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Sheet 8 Process PH Batch</t>
        </r>
      </text>
    </comment>
    <comment ref="R27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Sheet 8 Process PH Batch</t>
        </r>
      </text>
    </comment>
    <comment ref="S27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Sheet 8 Process PH Batch</t>
        </r>
      </text>
    </comment>
    <comment ref="Z27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average 3 Cems 2011</t>
        </r>
      </text>
    </comment>
    <comment ref="AA27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average 3 Cems 2012</t>
        </r>
      </text>
    </comment>
    <comment ref="AB27" authorId="1">
      <text>
        <r>
          <rPr>
            <b/>
            <sz val="9"/>
            <color indexed="81"/>
            <rFont val="Tahoma"/>
            <family val="2"/>
          </rPr>
          <t>Christian Schaible:</t>
        </r>
        <r>
          <rPr>
            <sz val="9"/>
            <color indexed="81"/>
            <rFont val="Tahoma"/>
            <family val="2"/>
          </rPr>
          <t xml:space="preserve">
average 3 Cems 2013</t>
        </r>
      </text>
    </comment>
  </commentList>
</comments>
</file>

<file path=xl/sharedStrings.xml><?xml version="1.0" encoding="utf-8"?>
<sst xmlns="http://schemas.openxmlformats.org/spreadsheetml/2006/main" count="196" uniqueCount="64">
  <si>
    <t>Waste Input</t>
  </si>
  <si>
    <t>Flow</t>
  </si>
  <si>
    <t>Operating Time</t>
  </si>
  <si>
    <t>Dust</t>
  </si>
  <si>
    <t>Mercury</t>
  </si>
  <si>
    <t>Plant Nr</t>
  </si>
  <si>
    <t>Plant Name</t>
  </si>
  <si>
    <t>Country</t>
  </si>
  <si>
    <t>Germany</t>
  </si>
  <si>
    <t>t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</si>
  <si>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/h</t>
    </r>
  </si>
  <si>
    <t>h</t>
  </si>
  <si>
    <r>
      <t>mg/m</t>
    </r>
    <r>
      <rPr>
        <vertAlign val="superscript"/>
        <sz val="11"/>
        <color theme="1"/>
        <rFont val="Calibri"/>
        <family val="2"/>
        <scheme val="minor"/>
      </rPr>
      <t>3</t>
    </r>
  </si>
  <si>
    <t>g/t</t>
  </si>
  <si>
    <t>ALBA Electronics Recycling GmbH, Eppingen</t>
  </si>
  <si>
    <t>Deflagrations</t>
  </si>
  <si>
    <t>Input Control Techniques</t>
  </si>
  <si>
    <t>RMB S.p.A.</t>
  </si>
  <si>
    <t>Italy</t>
  </si>
  <si>
    <t>364-1</t>
  </si>
  <si>
    <t>364-2</t>
  </si>
  <si>
    <t>Abatement System</t>
  </si>
  <si>
    <t>Venturi Scrubber, FF, ACF</t>
  </si>
  <si>
    <t>FF</t>
  </si>
  <si>
    <t>ALBA 2 Energy GmbH, Rostock</t>
  </si>
  <si>
    <t>Cyclon, Venturi Scrubber</t>
  </si>
  <si>
    <t>UK</t>
  </si>
  <si>
    <t>Electrical Waste Recycling Group Ltd, Hattersfield</t>
  </si>
  <si>
    <t>FF, HEPA, ACA</t>
  </si>
  <si>
    <t>Sarp Industries Limay, Limay</t>
  </si>
  <si>
    <t>FR</t>
  </si>
  <si>
    <t>146-1</t>
  </si>
  <si>
    <t>146-2</t>
  </si>
  <si>
    <t>ACA</t>
  </si>
  <si>
    <t>BE</t>
  </si>
  <si>
    <t>INDAVER Relight, Doel</t>
  </si>
  <si>
    <t>SI ACA</t>
  </si>
  <si>
    <t>ALBA Wilhelmshafen</t>
  </si>
  <si>
    <t>Galloo nv, Meenen</t>
  </si>
  <si>
    <t>Belgium</t>
  </si>
  <si>
    <t>Cyclon, Venturi Scrubber, ACA, Water spraying</t>
  </si>
  <si>
    <t>indumetal recycling</t>
  </si>
  <si>
    <t>Spain</t>
  </si>
  <si>
    <t>464-2</t>
  </si>
  <si>
    <t>464-4</t>
  </si>
  <si>
    <t>Cyclon , FF</t>
  </si>
  <si>
    <t>no cars</t>
  </si>
  <si>
    <t>Input</t>
  </si>
  <si>
    <t>cars</t>
  </si>
  <si>
    <t>Denmark</t>
  </si>
  <si>
    <t>Stena Recycling A/S, Grenaa</t>
  </si>
  <si>
    <t>venturi scrubber</t>
  </si>
  <si>
    <t>TSR Recycling GmbH &amp; Co. KG, Mannheim</t>
  </si>
  <si>
    <t>Cyclon , FF, water spraying into the shredding chamber</t>
  </si>
  <si>
    <t>AVERAGE</t>
  </si>
  <si>
    <t>na</t>
  </si>
  <si>
    <t>Pollutant Load (dust)</t>
  </si>
  <si>
    <t>Pollutant Load hg</t>
  </si>
  <si>
    <t xml:space="preserve">Hg input waste </t>
  </si>
  <si>
    <t>Light tubes</t>
  </si>
  <si>
    <t>light tubes</t>
  </si>
  <si>
    <t>288-2</t>
  </si>
  <si>
    <t>288 dry</t>
  </si>
  <si>
    <t>ALBA 2 Energy GmbH LEER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</si>
</sst>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sz val="11"/>
      <color rgb="FFFFFF99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indexed="12"/>
      <name val="Calibri"/>
      <family val="2"/>
    </font>
    <font>
      <sz val="11"/>
      <name val="Calibri"/>
      <family val="2"/>
    </font>
    <font>
      <sz val="11"/>
      <color indexed="43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164" fontId="0" fillId="2" borderId="1" xfId="0" applyNumberFormat="1" applyFill="1" applyBorder="1"/>
    <xf numFmtId="0" fontId="0" fillId="0" borderId="0" xfId="0"/>
    <xf numFmtId="0" fontId="0" fillId="0" borderId="0" xfId="0"/>
    <xf numFmtId="0" fontId="0" fillId="2" borderId="3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9" xfId="0" applyFill="1" applyBorder="1"/>
    <xf numFmtId="0" fontId="0" fillId="3" borderId="10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9" xfId="0" applyFill="1" applyBorder="1"/>
    <xf numFmtId="164" fontId="0" fillId="3" borderId="1" xfId="0" applyNumberFormat="1" applyFill="1" applyBorder="1"/>
    <xf numFmtId="0" fontId="0" fillId="0" borderId="1" xfId="0" applyBorder="1" applyAlignment="1">
      <alignment wrapText="1"/>
    </xf>
    <xf numFmtId="0" fontId="8" fillId="5" borderId="3" xfId="1" applyFont="1" applyFill="1" applyBorder="1" applyAlignment="1" applyProtection="1">
      <alignment vertical="center" wrapText="1"/>
      <protection locked="0"/>
    </xf>
    <xf numFmtId="3" fontId="0" fillId="0" borderId="1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3" fontId="0" fillId="0" borderId="1" xfId="0" applyNumberFormat="1" applyBorder="1"/>
    <xf numFmtId="3" fontId="0" fillId="4" borderId="1" xfId="0" applyNumberFormat="1" applyFill="1" applyBorder="1"/>
    <xf numFmtId="3" fontId="0" fillId="0" borderId="3" xfId="0" applyNumberFormat="1" applyBorder="1"/>
    <xf numFmtId="3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8" fillId="5" borderId="3" xfId="1" applyNumberFormat="1" applyFont="1" applyFill="1" applyBorder="1" applyAlignment="1" applyProtection="1">
      <alignment vertical="center" wrapText="1"/>
      <protection locked="0"/>
    </xf>
    <xf numFmtId="3" fontId="8" fillId="5" borderId="1" xfId="0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/>
    <xf numFmtId="0" fontId="0" fillId="0" borderId="12" xfId="0" applyFill="1" applyBorder="1"/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1" fontId="0" fillId="0" borderId="1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8" fillId="2" borderId="11" xfId="0" applyFont="1" applyFill="1" applyBorder="1" applyAlignment="1" applyProtection="1">
      <alignment horizontal="center" vertical="center" wrapText="1"/>
      <protection locked="0"/>
    </xf>
    <xf numFmtId="0" fontId="8" fillId="5" borderId="7" xfId="0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 applyProtection="1">
      <alignment horizontal="center" vertical="center" wrapText="1"/>
      <protection locked="0"/>
    </xf>
    <xf numFmtId="3" fontId="0" fillId="6" borderId="1" xfId="0" applyNumberFormat="1" applyFill="1" applyBorder="1"/>
    <xf numFmtId="3" fontId="0" fillId="6" borderId="0" xfId="0" applyNumberFormat="1" applyFill="1"/>
    <xf numFmtId="3" fontId="3" fillId="0" borderId="4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" xfId="0" applyFill="1" applyBorder="1"/>
    <xf numFmtId="3" fontId="8" fillId="6" borderId="3" xfId="1" applyNumberFormat="1" applyFont="1" applyFill="1" applyBorder="1" applyAlignment="1" applyProtection="1">
      <alignment vertical="center" wrapText="1"/>
      <protection locked="0"/>
    </xf>
    <xf numFmtId="3" fontId="8" fillId="6" borderId="1" xfId="0" applyNumberFormat="1" applyFont="1" applyFill="1" applyBorder="1" applyAlignment="1" applyProtection="1">
      <alignment horizontal="center" vertical="center" wrapText="1"/>
      <protection locked="0"/>
    </xf>
    <xf numFmtId="3" fontId="0" fillId="6" borderId="3" xfId="0" applyNumberFormat="1" applyFill="1" applyBorder="1"/>
    <xf numFmtId="3" fontId="0" fillId="6" borderId="0" xfId="0" applyNumberFormat="1" applyFill="1" applyBorder="1"/>
    <xf numFmtId="3" fontId="3" fillId="0" borderId="12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3" fontId="0" fillId="7" borderId="0" xfId="0" applyNumberFormat="1" applyFill="1" applyBorder="1"/>
    <xf numFmtId="3" fontId="3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8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8" fillId="0" borderId="3" xfId="1" applyFont="1" applyFill="1" applyBorder="1" applyAlignment="1" applyProtection="1">
      <alignment vertical="center" wrapText="1"/>
      <protection locked="0"/>
    </xf>
    <xf numFmtId="3" fontId="0" fillId="0" borderId="0" xfId="0" applyNumberFormat="1" applyBorder="1"/>
    <xf numFmtId="0" fontId="0" fillId="0" borderId="0" xfId="0" applyBorder="1"/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8" borderId="1" xfId="0" applyFill="1" applyBorder="1"/>
    <xf numFmtId="0" fontId="0" fillId="0" borderId="1" xfId="0" applyFill="1" applyBorder="1"/>
    <xf numFmtId="0" fontId="3" fillId="8" borderId="5" xfId="0" applyFont="1" applyFill="1" applyBorder="1" applyAlignment="1" applyProtection="1">
      <alignment horizontal="center" vertical="center" wrapText="1"/>
      <protection locked="0"/>
    </xf>
    <xf numFmtId="0" fontId="3" fillId="8" borderId="11" xfId="0" applyFont="1" applyFill="1" applyBorder="1" applyAlignment="1" applyProtection="1">
      <alignment horizontal="center" vertical="center" wrapText="1"/>
      <protection locked="0"/>
    </xf>
    <xf numFmtId="3" fontId="0" fillId="8" borderId="0" xfId="0" applyNumberFormat="1" applyFill="1"/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0" fillId="9" borderId="1" xfId="0" applyFill="1" applyBorder="1"/>
    <xf numFmtId="0" fontId="6" fillId="0" borderId="0" xfId="0" applyFont="1"/>
    <xf numFmtId="0" fontId="8" fillId="8" borderId="11" xfId="0" applyFont="1" applyFill="1" applyBorder="1" applyAlignment="1" applyProtection="1">
      <alignment horizontal="center" vertical="center" wrapText="1"/>
      <protection locked="0"/>
    </xf>
    <xf numFmtId="0" fontId="0" fillId="8" borderId="9" xfId="0" applyFill="1" applyBorder="1"/>
    <xf numFmtId="3" fontId="3" fillId="8" borderId="12" xfId="0" applyNumberFormat="1" applyFont="1" applyFill="1" applyBorder="1" applyAlignment="1" applyProtection="1">
      <alignment horizontal="right" vertical="center" wrapText="1"/>
      <protection locked="0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2" fontId="0" fillId="2" borderId="1" xfId="0" applyNumberFormat="1" applyFill="1" applyBorder="1"/>
  </cellXfs>
  <cellStyles count="2">
    <cellStyle name="Hyperlink" xfId="1" builtinId="8"/>
    <cellStyle name="Normal" xfId="0" builtinId="0"/>
  </cellStyles>
  <dxfs count="76">
    <dxf>
      <font>
        <color auto="1"/>
      </font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rgb="FFFFFF99"/>
      </font>
      <fill>
        <patternFill>
          <bgColor rgb="FFFFFF99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theme="1"/>
      </font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theme="1"/>
      </font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</font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</font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theme="1"/>
      </font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theme="1"/>
      </font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</font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rgb="FFFFFF99"/>
      </font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28"/>
  <sheetViews>
    <sheetView tabSelected="1" zoomScale="75" zoomScaleNormal="75" workbookViewId="0">
      <pane ySplit="1" topLeftCell="A2" activePane="bottomLeft" state="frozen"/>
      <selection activeCell="G1" sqref="G1"/>
      <selection pane="bottomLeft" activeCell="E39" sqref="E39"/>
    </sheetView>
  </sheetViews>
  <sheetFormatPr defaultColWidth="11.42578125" defaultRowHeight="15"/>
  <cols>
    <col min="1" max="1" width="8.85546875" customWidth="1"/>
    <col min="2" max="2" width="41.140625" customWidth="1"/>
    <col min="3" max="3" width="12.7109375" style="10" customWidth="1"/>
    <col min="5" max="5" width="6.85546875" style="10" customWidth="1"/>
    <col min="6" max="6" width="8.7109375" style="10" customWidth="1"/>
    <col min="7" max="7" width="7.7109375" style="10" customWidth="1"/>
    <col min="8" max="8" width="15.28515625" style="10" customWidth="1"/>
    <col min="9" max="9" width="32" style="10" customWidth="1"/>
    <col min="10" max="19" width="11.42578125" style="33"/>
    <col min="20" max="20" width="8.42578125" customWidth="1"/>
    <col min="21" max="22" width="8.42578125" style="9" customWidth="1"/>
    <col min="23" max="23" width="9.42578125" style="6" customWidth="1"/>
    <col min="24" max="24" width="11.85546875" style="6" customWidth="1"/>
    <col min="25" max="25" width="9.85546875" style="6" customWidth="1"/>
    <col min="26" max="28" width="8.42578125" style="10" customWidth="1"/>
    <col min="29" max="31" width="8.42578125" style="6" customWidth="1"/>
  </cols>
  <sheetData>
    <row r="1" spans="1:31" ht="30.75" thickBot="1">
      <c r="A1" s="1" t="s">
        <v>5</v>
      </c>
      <c r="B1" s="1" t="s">
        <v>6</v>
      </c>
      <c r="C1" s="1" t="s">
        <v>47</v>
      </c>
      <c r="D1" s="1" t="s">
        <v>7</v>
      </c>
      <c r="E1" s="83" t="s">
        <v>15</v>
      </c>
      <c r="F1" s="84"/>
      <c r="G1" s="85"/>
      <c r="H1" s="22" t="s">
        <v>16</v>
      </c>
      <c r="I1" s="34" t="s">
        <v>21</v>
      </c>
      <c r="J1" s="86" t="s">
        <v>0</v>
      </c>
      <c r="K1" s="86"/>
      <c r="L1" s="86"/>
      <c r="M1" s="61"/>
      <c r="N1" s="86" t="s">
        <v>1</v>
      </c>
      <c r="O1" s="86"/>
      <c r="P1" s="86"/>
      <c r="Q1" s="86" t="s">
        <v>2</v>
      </c>
      <c r="R1" s="86"/>
      <c r="S1" s="86"/>
      <c r="T1" s="87" t="s">
        <v>3</v>
      </c>
      <c r="U1" s="88"/>
      <c r="V1" s="88"/>
      <c r="W1" s="76" t="s">
        <v>56</v>
      </c>
      <c r="X1" s="77"/>
      <c r="Y1" s="78"/>
      <c r="Z1" s="79" t="s">
        <v>4</v>
      </c>
      <c r="AA1" s="79"/>
      <c r="AB1" s="79"/>
      <c r="AC1" s="80" t="s">
        <v>57</v>
      </c>
      <c r="AD1" s="81"/>
      <c r="AE1" s="82"/>
    </row>
    <row r="2" spans="1:31" s="6" customFormat="1">
      <c r="A2" s="1"/>
      <c r="B2" s="1"/>
      <c r="C2" s="59"/>
      <c r="E2" s="7">
        <v>2010</v>
      </c>
      <c r="F2" s="7">
        <v>2011</v>
      </c>
      <c r="G2" s="7">
        <v>2012</v>
      </c>
      <c r="H2" s="7"/>
      <c r="I2" s="1"/>
      <c r="J2" s="36">
        <v>2010</v>
      </c>
      <c r="K2" s="36">
        <v>2011</v>
      </c>
      <c r="L2" s="36">
        <v>2012</v>
      </c>
      <c r="M2" s="36" t="s">
        <v>54</v>
      </c>
      <c r="N2" s="36">
        <v>2010</v>
      </c>
      <c r="O2" s="36">
        <v>2011</v>
      </c>
      <c r="P2" s="36">
        <v>2012</v>
      </c>
      <c r="Q2" s="36">
        <v>2010</v>
      </c>
      <c r="R2" s="36">
        <v>2011</v>
      </c>
      <c r="S2" s="37">
        <v>2012</v>
      </c>
      <c r="T2" s="13">
        <v>2010</v>
      </c>
      <c r="U2" s="14">
        <v>2011</v>
      </c>
      <c r="V2" s="14">
        <v>2012</v>
      </c>
      <c r="W2" s="12">
        <v>2010</v>
      </c>
      <c r="X2" s="4">
        <v>2011</v>
      </c>
      <c r="Y2" s="11">
        <v>2012</v>
      </c>
      <c r="Z2" s="17">
        <v>2010</v>
      </c>
      <c r="AA2" s="18">
        <v>2011</v>
      </c>
      <c r="AB2" s="18">
        <v>2012</v>
      </c>
      <c r="AC2" s="5">
        <v>2010</v>
      </c>
      <c r="AD2" s="5">
        <v>2011</v>
      </c>
      <c r="AE2" s="5">
        <v>2012</v>
      </c>
    </row>
    <row r="3" spans="1:31" s="6" customFormat="1" ht="17.25">
      <c r="A3" s="1"/>
      <c r="B3" s="1"/>
      <c r="C3" s="1"/>
      <c r="D3" s="1"/>
      <c r="E3" s="1"/>
      <c r="F3" s="1"/>
      <c r="G3" s="1"/>
      <c r="H3" s="1"/>
      <c r="I3" s="1"/>
      <c r="J3" s="24" t="s">
        <v>9</v>
      </c>
      <c r="K3" s="24" t="s">
        <v>9</v>
      </c>
      <c r="L3" s="24" t="s">
        <v>9</v>
      </c>
      <c r="M3" s="61" t="s">
        <v>9</v>
      </c>
      <c r="N3" s="24" t="s">
        <v>10</v>
      </c>
      <c r="O3" s="24" t="s">
        <v>10</v>
      </c>
      <c r="P3" s="24" t="s">
        <v>10</v>
      </c>
      <c r="Q3" s="24" t="s">
        <v>11</v>
      </c>
      <c r="R3" s="24" t="s">
        <v>11</v>
      </c>
      <c r="S3" s="25" t="s">
        <v>11</v>
      </c>
      <c r="T3" s="15" t="s">
        <v>12</v>
      </c>
      <c r="U3" s="4" t="s">
        <v>12</v>
      </c>
      <c r="V3" s="4" t="s">
        <v>12</v>
      </c>
      <c r="W3" s="12" t="s">
        <v>13</v>
      </c>
      <c r="X3" s="4" t="s">
        <v>13</v>
      </c>
      <c r="Y3" s="11" t="s">
        <v>13</v>
      </c>
      <c r="Z3" s="19" t="s">
        <v>12</v>
      </c>
      <c r="AA3" s="5" t="s">
        <v>12</v>
      </c>
      <c r="AB3" s="5" t="s">
        <v>12</v>
      </c>
      <c r="AC3" s="5" t="s">
        <v>13</v>
      </c>
      <c r="AD3" s="5" t="s">
        <v>13</v>
      </c>
      <c r="AE3" s="5" t="s">
        <v>13</v>
      </c>
    </row>
    <row r="4" spans="1:31">
      <c r="A4" s="65">
        <v>289</v>
      </c>
      <c r="B4" s="65" t="s">
        <v>63</v>
      </c>
      <c r="C4" s="1"/>
      <c r="D4" s="1" t="s">
        <v>8</v>
      </c>
      <c r="E4" s="1">
        <v>0</v>
      </c>
      <c r="F4" s="1">
        <v>0</v>
      </c>
      <c r="G4" s="1">
        <v>0</v>
      </c>
      <c r="H4" s="1"/>
      <c r="I4" s="1" t="s">
        <v>25</v>
      </c>
      <c r="J4" s="26">
        <v>67487</v>
      </c>
      <c r="K4" s="26">
        <v>93503</v>
      </c>
      <c r="L4" s="26">
        <v>103981</v>
      </c>
      <c r="M4" s="26">
        <f>AVERAGE(J4:L4)</f>
        <v>88323.666666666672</v>
      </c>
      <c r="N4" s="27" t="s">
        <v>55</v>
      </c>
      <c r="O4" s="27" t="s">
        <v>55</v>
      </c>
      <c r="P4" s="26">
        <v>67005</v>
      </c>
      <c r="Q4" s="26">
        <v>2722</v>
      </c>
      <c r="R4" s="26">
        <v>2660</v>
      </c>
      <c r="S4" s="28">
        <v>2904</v>
      </c>
      <c r="T4" s="16" t="s">
        <v>55</v>
      </c>
      <c r="U4" s="2" t="s">
        <v>55</v>
      </c>
      <c r="V4" s="66">
        <f>SUM(38.4)/3</f>
        <v>12.799999999999999</v>
      </c>
      <c r="W4" s="8" t="e">
        <f>$Q4*T4*$N4/$J4/1000</f>
        <v>#VALUE!</v>
      </c>
      <c r="X4" s="8" t="e">
        <f>$R4*U4*$O4/$K4/1000</f>
        <v>#VALUE!</v>
      </c>
      <c r="Y4" s="8">
        <f t="shared" ref="Y4:Y15" si="0">$S4*V4*$P4/$L4/1000</f>
        <v>23.952993873880803</v>
      </c>
      <c r="Z4" s="20" t="s">
        <v>55</v>
      </c>
      <c r="AA4" s="3" t="s">
        <v>55</v>
      </c>
      <c r="AB4" s="3" t="s">
        <v>55</v>
      </c>
      <c r="AC4" s="21" t="e">
        <f t="shared" ref="AC4:AC15" si="1">$Q4*Z4*$N4/$J4/1000</f>
        <v>#VALUE!</v>
      </c>
      <c r="AD4" s="21" t="e">
        <f>$R4*$AA4*$O4/$K4/1000</f>
        <v>#VALUE!</v>
      </c>
      <c r="AE4" s="21" t="e">
        <f>$S4*$AB4*$P4/$L4/1000</f>
        <v>#VALUE!</v>
      </c>
    </row>
    <row r="5" spans="1:31" s="6" customFormat="1">
      <c r="A5" s="1" t="s">
        <v>62</v>
      </c>
      <c r="B5" s="1" t="s">
        <v>14</v>
      </c>
      <c r="C5" s="1" t="s">
        <v>48</v>
      </c>
      <c r="D5" s="1" t="s">
        <v>8</v>
      </c>
      <c r="E5" s="1">
        <v>0</v>
      </c>
      <c r="F5" s="1">
        <v>0</v>
      </c>
      <c r="G5" s="1">
        <v>0</v>
      </c>
      <c r="H5" s="1"/>
      <c r="I5" s="1" t="s">
        <v>25</v>
      </c>
      <c r="J5" s="26">
        <v>92000</v>
      </c>
      <c r="K5" s="26">
        <v>113000</v>
      </c>
      <c r="L5" s="26">
        <v>111000</v>
      </c>
      <c r="M5" s="26">
        <f t="shared" ref="M5:M15" si="2">AVERAGE(J5:L5)</f>
        <v>105333.33333333333</v>
      </c>
      <c r="N5" s="27" t="s">
        <v>55</v>
      </c>
      <c r="O5" s="29">
        <v>21421</v>
      </c>
      <c r="P5" s="27" t="s">
        <v>55</v>
      </c>
      <c r="Q5" s="30">
        <v>2100</v>
      </c>
      <c r="R5" s="30">
        <v>2500</v>
      </c>
      <c r="S5" s="30">
        <v>2450</v>
      </c>
      <c r="T5" s="38"/>
      <c r="U5" s="67">
        <v>0.1</v>
      </c>
      <c r="V5" s="38"/>
      <c r="W5" s="8" t="e">
        <f>$Q5*T5*$N5/$J5/1000</f>
        <v>#VALUE!</v>
      </c>
      <c r="X5" s="89">
        <f>$R5*U5*$O5/$K5/1000</f>
        <v>4.7391592920353977E-2</v>
      </c>
      <c r="Y5" s="8" t="e">
        <f t="shared" si="0"/>
        <v>#VALUE!</v>
      </c>
      <c r="Z5" s="20"/>
      <c r="AA5" s="3"/>
      <c r="AB5" s="3"/>
      <c r="AC5" s="21" t="e">
        <f t="shared" si="1"/>
        <v>#VALUE!</v>
      </c>
      <c r="AD5" s="21">
        <f>$R5*$AA5*$O5/$K5/1000</f>
        <v>0</v>
      </c>
      <c r="AE5" s="21" t="e">
        <f>$S5*$AB5*$P5/$L5/1000</f>
        <v>#VALUE!</v>
      </c>
    </row>
    <row r="6" spans="1:31" s="10" customFormat="1">
      <c r="A6" s="1" t="s">
        <v>61</v>
      </c>
      <c r="B6" s="1" t="s">
        <v>14</v>
      </c>
      <c r="C6" s="1" t="s">
        <v>48</v>
      </c>
      <c r="D6" s="1" t="s">
        <v>8</v>
      </c>
      <c r="E6" s="1">
        <v>0</v>
      </c>
      <c r="F6" s="1">
        <v>0</v>
      </c>
      <c r="G6" s="1">
        <v>0</v>
      </c>
      <c r="H6" s="1"/>
      <c r="I6" s="1" t="s">
        <v>25</v>
      </c>
      <c r="J6" s="26">
        <v>92000</v>
      </c>
      <c r="K6" s="26">
        <v>113000</v>
      </c>
      <c r="L6" s="26">
        <v>111000</v>
      </c>
      <c r="M6" s="26">
        <f t="shared" ref="M6" si="3">AVERAGE(J6:L6)</f>
        <v>105333.33333333333</v>
      </c>
      <c r="N6" s="27" t="s">
        <v>55</v>
      </c>
      <c r="O6" s="29">
        <v>63414</v>
      </c>
      <c r="P6" s="27" t="s">
        <v>55</v>
      </c>
      <c r="Q6" s="30">
        <v>2100</v>
      </c>
      <c r="R6" s="30">
        <v>2500</v>
      </c>
      <c r="S6" s="30">
        <v>2450</v>
      </c>
      <c r="T6" s="38"/>
      <c r="U6" s="67">
        <v>2.4329999999999998</v>
      </c>
      <c r="V6" s="38"/>
      <c r="W6" s="8" t="e">
        <f>$Q6*T6*$N6/$J6/1000</f>
        <v>#VALUE!</v>
      </c>
      <c r="X6" s="8">
        <f>$R6*U6*$O6/$K6/1000</f>
        <v>3.4134128761061948</v>
      </c>
      <c r="Y6" s="8" t="e">
        <f t="shared" ref="Y6" si="4">$S6*V6*$P6/$L6/1000</f>
        <v>#VALUE!</v>
      </c>
      <c r="Z6" s="20"/>
      <c r="AA6" s="3"/>
      <c r="AB6" s="3"/>
      <c r="AC6" s="21" t="e">
        <f t="shared" ref="AC6" si="5">$Q6*Z6*$N6/$J6/1000</f>
        <v>#VALUE!</v>
      </c>
      <c r="AD6" s="21">
        <f>$R6*$AA6*$O6/$K6/1000</f>
        <v>0</v>
      </c>
      <c r="AE6" s="21" t="e">
        <f>$S6*$AB6*$P6/$L6/1000</f>
        <v>#VALUE!</v>
      </c>
    </row>
    <row r="7" spans="1:31">
      <c r="A7" s="1">
        <v>290</v>
      </c>
      <c r="B7" s="71" t="s">
        <v>24</v>
      </c>
      <c r="C7" s="1"/>
      <c r="D7" s="1" t="s">
        <v>8</v>
      </c>
      <c r="E7" s="1">
        <v>0</v>
      </c>
      <c r="F7" s="1">
        <v>0</v>
      </c>
      <c r="G7" s="1">
        <v>0</v>
      </c>
      <c r="H7" s="1"/>
      <c r="I7" s="1" t="s">
        <v>25</v>
      </c>
      <c r="J7" s="33">
        <f>SUM(J4:J5)</f>
        <v>159487</v>
      </c>
      <c r="K7" s="33">
        <f t="shared" ref="K7" si="6">SUM(K4:K5)</f>
        <v>206503</v>
      </c>
      <c r="L7" s="33">
        <f t="shared" ref="L7" si="7">SUM(L4:L5)</f>
        <v>214981</v>
      </c>
      <c r="M7" s="26">
        <f t="shared" si="2"/>
        <v>193657</v>
      </c>
      <c r="N7" s="26">
        <v>106400</v>
      </c>
      <c r="O7" s="26" t="s">
        <v>55</v>
      </c>
      <c r="P7" s="26" t="s">
        <v>55</v>
      </c>
      <c r="Q7" s="35">
        <v>4032</v>
      </c>
      <c r="R7" s="35">
        <v>4032</v>
      </c>
      <c r="S7" s="35">
        <v>4032</v>
      </c>
      <c r="T7" s="73">
        <v>0.91659999999999997</v>
      </c>
      <c r="U7" s="38"/>
      <c r="V7" s="38"/>
      <c r="W7" s="8">
        <f>$Q7*T7*$N7/$J7/1000</f>
        <v>2.4655664704960278</v>
      </c>
      <c r="X7" s="8" t="e">
        <f>$R7*U7*$O7/$K7/1000</f>
        <v>#VALUE!</v>
      </c>
      <c r="Y7" s="8" t="e">
        <f t="shared" si="0"/>
        <v>#VALUE!</v>
      </c>
      <c r="Z7" s="20"/>
      <c r="AA7" s="3"/>
      <c r="AB7" s="3"/>
      <c r="AC7" s="21">
        <f t="shared" si="1"/>
        <v>0</v>
      </c>
      <c r="AD7" s="21" t="e">
        <f>$R7*$AA7*$O7/$K7/1000</f>
        <v>#VALUE!</v>
      </c>
      <c r="AE7" s="21" t="e">
        <f>$S7*$AB7*$P7/$L7/1000</f>
        <v>#VALUE!</v>
      </c>
    </row>
    <row r="8" spans="1:31">
      <c r="A8" s="1">
        <v>291</v>
      </c>
      <c r="B8" s="71" t="s">
        <v>37</v>
      </c>
      <c r="C8" s="1"/>
      <c r="D8" s="1" t="s">
        <v>8</v>
      </c>
      <c r="E8" s="1">
        <v>0</v>
      </c>
      <c r="F8" s="1">
        <v>0</v>
      </c>
      <c r="G8" s="1">
        <v>0</v>
      </c>
      <c r="H8" s="1"/>
      <c r="I8" s="1" t="s">
        <v>25</v>
      </c>
      <c r="J8" s="33">
        <v>80569</v>
      </c>
      <c r="K8" s="33">
        <v>82376</v>
      </c>
      <c r="L8" s="33">
        <v>71922</v>
      </c>
      <c r="M8" s="26">
        <f t="shared" si="2"/>
        <v>78289</v>
      </c>
      <c r="N8" s="26" t="s">
        <v>55</v>
      </c>
      <c r="O8" s="56">
        <v>65576</v>
      </c>
      <c r="P8" s="26" t="s">
        <v>55</v>
      </c>
      <c r="Q8" s="55">
        <v>2821</v>
      </c>
      <c r="R8" s="55">
        <v>2553</v>
      </c>
      <c r="S8" s="55">
        <v>2899</v>
      </c>
      <c r="T8" s="16"/>
      <c r="U8" s="64">
        <v>3.36</v>
      </c>
      <c r="V8" s="2"/>
      <c r="W8" s="8" t="e">
        <f t="shared" ref="W8:W15" si="8">$Q8*T8*$N8/$J8/1000</f>
        <v>#VALUE!</v>
      </c>
      <c r="X8" s="8">
        <f>$R8*U8*$O8/$K8/1000</f>
        <v>6.8286415227736246</v>
      </c>
      <c r="Y8" s="8" t="e">
        <f t="shared" si="0"/>
        <v>#VALUE!</v>
      </c>
      <c r="Z8" s="20" t="s">
        <v>55</v>
      </c>
      <c r="AA8" s="3" t="s">
        <v>55</v>
      </c>
      <c r="AB8" s="3" t="s">
        <v>55</v>
      </c>
      <c r="AC8" s="21" t="e">
        <f t="shared" si="1"/>
        <v>#VALUE!</v>
      </c>
      <c r="AD8" s="21" t="e">
        <f>$R8*$AA8*$O8/$K8/1000</f>
        <v>#VALUE!</v>
      </c>
      <c r="AE8" s="21" t="e">
        <f>$S8*$AB8*$P8/$L8/1000</f>
        <v>#VALUE!</v>
      </c>
    </row>
    <row r="9" spans="1:31" s="10" customFormat="1">
      <c r="A9" s="1">
        <v>293</v>
      </c>
      <c r="B9" s="71" t="s">
        <v>52</v>
      </c>
      <c r="C9" s="1" t="s">
        <v>48</v>
      </c>
      <c r="D9" s="1" t="s">
        <v>8</v>
      </c>
      <c r="E9" s="1"/>
      <c r="F9" s="1">
        <v>42</v>
      </c>
      <c r="G9" s="1">
        <v>43</v>
      </c>
      <c r="H9" s="1"/>
      <c r="I9" s="1" t="s">
        <v>53</v>
      </c>
      <c r="J9" s="23">
        <v>233270</v>
      </c>
      <c r="K9" s="23">
        <v>296326</v>
      </c>
      <c r="L9" s="23">
        <v>329844</v>
      </c>
      <c r="M9" s="26">
        <f t="shared" si="2"/>
        <v>286480</v>
      </c>
      <c r="N9" s="26" t="s">
        <v>55</v>
      </c>
      <c r="O9" s="27" t="s">
        <v>55</v>
      </c>
      <c r="P9" s="26">
        <v>41680</v>
      </c>
      <c r="Q9" s="60">
        <v>1933</v>
      </c>
      <c r="R9" s="60">
        <v>2247</v>
      </c>
      <c r="S9" s="60">
        <v>2265</v>
      </c>
      <c r="T9" s="16" t="s">
        <v>55</v>
      </c>
      <c r="U9" s="2" t="s">
        <v>55</v>
      </c>
      <c r="V9" s="2">
        <v>4.2</v>
      </c>
      <c r="W9" s="8" t="e">
        <f t="shared" si="8"/>
        <v>#VALUE!</v>
      </c>
      <c r="X9" s="8" t="e">
        <f>$R9*U9*$O9/$K9/1000</f>
        <v>#VALUE!</v>
      </c>
      <c r="Y9" s="8">
        <f t="shared" si="0"/>
        <v>1.2020889875213738</v>
      </c>
      <c r="Z9" s="20" t="s">
        <v>55</v>
      </c>
      <c r="AA9" s="3" t="s">
        <v>55</v>
      </c>
      <c r="AB9" s="3" t="s">
        <v>55</v>
      </c>
      <c r="AC9" s="21" t="e">
        <f t="shared" si="1"/>
        <v>#VALUE!</v>
      </c>
      <c r="AD9" s="21" t="e">
        <f>$R9*$AA9*$O9/$K9/1000</f>
        <v>#VALUE!</v>
      </c>
      <c r="AE9" s="21" t="e">
        <f>$S9*$AB9*$P9/$L9/1000</f>
        <v>#VALUE!</v>
      </c>
    </row>
    <row r="10" spans="1:31">
      <c r="A10" s="1">
        <v>54</v>
      </c>
      <c r="B10" s="1" t="s">
        <v>38</v>
      </c>
      <c r="C10" s="1"/>
      <c r="D10" s="1" t="s">
        <v>39</v>
      </c>
      <c r="E10" s="1">
        <v>0</v>
      </c>
      <c r="F10" s="1">
        <v>0</v>
      </c>
      <c r="G10" s="1">
        <v>0</v>
      </c>
      <c r="H10" s="1"/>
      <c r="I10" s="1" t="s">
        <v>40</v>
      </c>
      <c r="J10" s="57">
        <f>SUM(J5:J8)</f>
        <v>424056</v>
      </c>
      <c r="K10" s="57">
        <f t="shared" ref="K10:L10" si="9">SUM(K5:K8)</f>
        <v>514879</v>
      </c>
      <c r="L10" s="57">
        <f t="shared" si="9"/>
        <v>508903</v>
      </c>
      <c r="M10" s="26">
        <f t="shared" si="2"/>
        <v>482612.66666666669</v>
      </c>
      <c r="N10" s="26">
        <v>53000</v>
      </c>
      <c r="O10" s="27" t="s">
        <v>55</v>
      </c>
      <c r="P10" s="27"/>
      <c r="Q10" s="54">
        <v>2020</v>
      </c>
      <c r="R10" s="40">
        <v>2070</v>
      </c>
      <c r="S10" s="40">
        <v>1920</v>
      </c>
      <c r="T10" s="16">
        <v>2.4</v>
      </c>
      <c r="U10" s="2" t="s">
        <v>55</v>
      </c>
      <c r="V10" s="2" t="s">
        <v>55</v>
      </c>
      <c r="W10" s="8">
        <f t="shared" si="8"/>
        <v>0.60591997283377663</v>
      </c>
      <c r="X10" s="8" t="e">
        <f>$R10*U10*$O10/$K10/1000</f>
        <v>#VALUE!</v>
      </c>
      <c r="Y10" s="8" t="e">
        <f t="shared" si="0"/>
        <v>#VALUE!</v>
      </c>
      <c r="Z10" s="20">
        <v>0</v>
      </c>
      <c r="AA10" s="3" t="s">
        <v>55</v>
      </c>
      <c r="AB10" s="3" t="s">
        <v>55</v>
      </c>
      <c r="AC10" s="21">
        <f t="shared" si="1"/>
        <v>0</v>
      </c>
      <c r="AD10" s="21" t="e">
        <f>$R10*$AA10*$O10/$K10/1000</f>
        <v>#VALUE!</v>
      </c>
      <c r="AE10" s="21" t="e">
        <f>$S10*$AB10*$P10/$L10/1000</f>
        <v>#VALUE!</v>
      </c>
    </row>
    <row r="11" spans="1:31">
      <c r="A11" s="1" t="s">
        <v>43</v>
      </c>
      <c r="B11" s="1" t="s">
        <v>41</v>
      </c>
      <c r="C11" s="1" t="s">
        <v>46</v>
      </c>
      <c r="D11" s="1" t="s">
        <v>42</v>
      </c>
      <c r="E11" s="44"/>
      <c r="F11" s="44"/>
      <c r="G11" s="44"/>
      <c r="H11" s="1"/>
      <c r="I11" s="1" t="s">
        <v>45</v>
      </c>
      <c r="J11" s="57">
        <f>SUM(J8:J10)</f>
        <v>737895</v>
      </c>
      <c r="K11" s="57">
        <f t="shared" ref="K11:L11" si="10">SUM(K8:K10)</f>
        <v>893581</v>
      </c>
      <c r="L11" s="57">
        <f t="shared" si="10"/>
        <v>910669</v>
      </c>
      <c r="M11" s="26">
        <f t="shared" si="2"/>
        <v>847381.66666666663</v>
      </c>
      <c r="N11" s="26">
        <v>9300</v>
      </c>
      <c r="O11" s="26" t="s">
        <v>55</v>
      </c>
      <c r="P11" s="26" t="s">
        <v>55</v>
      </c>
      <c r="Q11" s="55">
        <v>5682</v>
      </c>
      <c r="R11" s="55">
        <v>6308</v>
      </c>
      <c r="S11" s="55">
        <v>5895</v>
      </c>
      <c r="T11" s="16"/>
      <c r="U11" s="2"/>
      <c r="V11" s="2"/>
      <c r="W11" s="8">
        <f t="shared" si="8"/>
        <v>0</v>
      </c>
      <c r="X11" s="8" t="e">
        <f>$R11*U11*$O11/$K11/1000</f>
        <v>#VALUE!</v>
      </c>
      <c r="Y11" s="8" t="e">
        <f t="shared" si="0"/>
        <v>#VALUE!</v>
      </c>
      <c r="Z11" s="20"/>
      <c r="AA11" s="3"/>
      <c r="AB11" s="3"/>
      <c r="AC11" s="21">
        <f t="shared" si="1"/>
        <v>0</v>
      </c>
      <c r="AD11" s="21" t="e">
        <f>$R11*$AA11*$O11/$K11/1000</f>
        <v>#VALUE!</v>
      </c>
      <c r="AE11" s="21" t="e">
        <f>$S11*$AB11*$P11/$L11/1000</f>
        <v>#VALUE!</v>
      </c>
    </row>
    <row r="12" spans="1:31" s="10" customFormat="1">
      <c r="A12" s="1" t="s">
        <v>44</v>
      </c>
      <c r="B12" s="1" t="s">
        <v>41</v>
      </c>
      <c r="C12" s="1"/>
      <c r="D12" s="1" t="s">
        <v>42</v>
      </c>
      <c r="E12" s="1"/>
      <c r="F12" s="1"/>
      <c r="G12" s="1"/>
      <c r="H12" s="1"/>
      <c r="I12" s="1"/>
      <c r="J12" s="47"/>
      <c r="K12" s="41"/>
      <c r="L12" s="41"/>
      <c r="M12" s="26" t="e">
        <f t="shared" si="2"/>
        <v>#DIV/0!</v>
      </c>
      <c r="N12" s="26" t="s">
        <v>55</v>
      </c>
      <c r="O12" s="26" t="s">
        <v>55</v>
      </c>
      <c r="P12" s="58" t="s">
        <v>55</v>
      </c>
      <c r="Q12" s="26"/>
      <c r="R12" s="26"/>
      <c r="S12" s="28"/>
      <c r="T12" s="16"/>
      <c r="U12" s="2"/>
      <c r="V12" s="2"/>
      <c r="W12" s="8" t="e">
        <f t="shared" si="8"/>
        <v>#VALUE!</v>
      </c>
      <c r="X12" s="8" t="e">
        <f>$R12*U12*$O12/$K12/1000</f>
        <v>#VALUE!</v>
      </c>
      <c r="Y12" s="8" t="e">
        <f t="shared" si="0"/>
        <v>#VALUE!</v>
      </c>
      <c r="Z12" s="20"/>
      <c r="AA12" s="3"/>
      <c r="AB12" s="3"/>
      <c r="AC12" s="21" t="e">
        <f t="shared" si="1"/>
        <v>#VALUE!</v>
      </c>
      <c r="AD12" s="21" t="e">
        <f>$R12*$AA12*$O12/$K12/1000</f>
        <v>#VALUE!</v>
      </c>
      <c r="AE12" s="21" t="e">
        <f>$S12*$AB12*$P12/$L12/1000</f>
        <v>#VALUE!</v>
      </c>
    </row>
    <row r="13" spans="1:31" s="10" customFormat="1">
      <c r="A13" s="1">
        <v>95</v>
      </c>
      <c r="B13" s="1" t="s">
        <v>50</v>
      </c>
      <c r="C13" s="1" t="s">
        <v>48</v>
      </c>
      <c r="D13" s="1" t="s">
        <v>49</v>
      </c>
      <c r="E13" s="1"/>
      <c r="F13" s="60">
        <v>21</v>
      </c>
      <c r="G13" s="60">
        <v>53</v>
      </c>
      <c r="H13" s="1"/>
      <c r="I13" s="1" t="s">
        <v>51</v>
      </c>
      <c r="J13" s="47"/>
      <c r="K13" s="41"/>
      <c r="L13" s="41"/>
      <c r="M13" s="26" t="e">
        <f t="shared" si="2"/>
        <v>#DIV/0!</v>
      </c>
      <c r="N13" s="26">
        <v>63000</v>
      </c>
      <c r="O13" s="26">
        <v>64000</v>
      </c>
      <c r="P13" s="58">
        <v>59000</v>
      </c>
      <c r="Q13" s="26">
        <v>2000</v>
      </c>
      <c r="R13" s="26">
        <v>2000</v>
      </c>
      <c r="S13" s="26">
        <v>2000</v>
      </c>
      <c r="T13" s="16"/>
      <c r="U13" s="2"/>
      <c r="V13" s="2"/>
      <c r="W13" s="8" t="e">
        <f t="shared" si="8"/>
        <v>#DIV/0!</v>
      </c>
      <c r="X13" s="8" t="e">
        <f>$R13*U13*$O13/$K13/1000</f>
        <v>#DIV/0!</v>
      </c>
      <c r="Y13" s="8" t="e">
        <f t="shared" si="0"/>
        <v>#DIV/0!</v>
      </c>
      <c r="Z13" s="20"/>
      <c r="AA13" s="3"/>
      <c r="AB13" s="3"/>
      <c r="AC13" s="21" t="e">
        <f t="shared" si="1"/>
        <v>#DIV/0!</v>
      </c>
      <c r="AD13" s="21" t="e">
        <f>$R13*$AA13*$O13/$K13/1000</f>
        <v>#DIV/0!</v>
      </c>
      <c r="AE13" s="21" t="e">
        <f>$S13*$AB13*$P13/$L13/1000</f>
        <v>#DIV/0!</v>
      </c>
    </row>
    <row r="14" spans="1:31">
      <c r="A14" s="1" t="s">
        <v>19</v>
      </c>
      <c r="B14" s="1" t="s">
        <v>17</v>
      </c>
      <c r="C14" s="1"/>
      <c r="D14" s="1" t="s">
        <v>18</v>
      </c>
      <c r="E14" s="1">
        <v>0</v>
      </c>
      <c r="F14" s="1">
        <v>0</v>
      </c>
      <c r="G14" s="1">
        <v>0</v>
      </c>
      <c r="H14" s="1"/>
      <c r="I14" s="1" t="s">
        <v>22</v>
      </c>
      <c r="J14" s="31">
        <v>19300</v>
      </c>
      <c r="K14" s="32">
        <v>21100</v>
      </c>
      <c r="L14" s="32">
        <v>33100</v>
      </c>
      <c r="M14" s="26">
        <f t="shared" si="2"/>
        <v>24500</v>
      </c>
      <c r="N14" s="26" t="s">
        <v>55</v>
      </c>
      <c r="O14" s="26" t="s">
        <v>55</v>
      </c>
      <c r="P14" s="68">
        <v>101788.5</v>
      </c>
      <c r="Q14" s="27">
        <v>4500</v>
      </c>
      <c r="R14" s="27">
        <v>4500</v>
      </c>
      <c r="S14" s="27">
        <v>4500</v>
      </c>
      <c r="T14" s="67">
        <f>SUM(0.13+0.57+1.24)/3</f>
        <v>0.64666666666666661</v>
      </c>
      <c r="U14" s="67">
        <f>SUM(0.12+0.89+3.44)/3</f>
        <v>1.4833333333333334</v>
      </c>
      <c r="V14" s="67">
        <f>SUM(0.13+1.26+2.32)/3</f>
        <v>1.2366666666666666</v>
      </c>
      <c r="W14" s="8" t="e">
        <f t="shared" si="8"/>
        <v>#VALUE!</v>
      </c>
      <c r="X14" s="8" t="e">
        <f>$R14*U14*$O14/$K14/1000</f>
        <v>#VALUE!</v>
      </c>
      <c r="Y14" s="8">
        <f t="shared" si="0"/>
        <v>17.113383761329303</v>
      </c>
      <c r="Z14" s="20" t="s">
        <v>55</v>
      </c>
      <c r="AA14" s="3" t="s">
        <v>55</v>
      </c>
      <c r="AB14" s="3" t="s">
        <v>55</v>
      </c>
      <c r="AC14" s="21" t="e">
        <f t="shared" si="1"/>
        <v>#VALUE!</v>
      </c>
      <c r="AD14" s="21" t="e">
        <f>$R14*$AA14*$O14/$K14/1000</f>
        <v>#VALUE!</v>
      </c>
      <c r="AE14" s="21" t="e">
        <f>$S14*$AB14*$P14/$L14/1000</f>
        <v>#VALUE!</v>
      </c>
    </row>
    <row r="15" spans="1:31">
      <c r="A15" s="1" t="s">
        <v>20</v>
      </c>
      <c r="B15" s="1" t="s">
        <v>17</v>
      </c>
      <c r="C15" s="1"/>
      <c r="D15" s="1" t="s">
        <v>18</v>
      </c>
      <c r="E15" s="1">
        <v>0</v>
      </c>
      <c r="F15" s="1">
        <v>0</v>
      </c>
      <c r="G15" s="1">
        <v>0</v>
      </c>
      <c r="H15" s="1"/>
      <c r="I15" s="1" t="s">
        <v>23</v>
      </c>
      <c r="J15" s="31">
        <v>19300</v>
      </c>
      <c r="K15" s="32">
        <v>21100</v>
      </c>
      <c r="L15" s="32">
        <v>33100</v>
      </c>
      <c r="M15" s="26">
        <f t="shared" si="2"/>
        <v>24500</v>
      </c>
      <c r="N15" s="69">
        <v>61655</v>
      </c>
      <c r="O15" s="56">
        <v>66937</v>
      </c>
      <c r="P15" s="70">
        <v>66632</v>
      </c>
      <c r="Q15" s="27">
        <v>4500</v>
      </c>
      <c r="R15" s="27">
        <v>4500</v>
      </c>
      <c r="S15" s="28">
        <v>4500</v>
      </c>
      <c r="T15" s="67">
        <v>0.12665999999999999</v>
      </c>
      <c r="U15" s="67">
        <v>0.90666000000000002</v>
      </c>
      <c r="V15" s="67">
        <v>2.3330000000000002</v>
      </c>
      <c r="W15" s="8">
        <f t="shared" si="8"/>
        <v>1.8208031269430054</v>
      </c>
      <c r="X15" s="8">
        <f>$R15*U15*$O15/$K15/1000</f>
        <v>12.943173075355453</v>
      </c>
      <c r="Y15" s="8">
        <f t="shared" si="0"/>
        <v>21.134019697885197</v>
      </c>
      <c r="Z15" s="20" t="s">
        <v>55</v>
      </c>
      <c r="AA15" s="3" t="s">
        <v>55</v>
      </c>
      <c r="AB15" s="3" t="s">
        <v>55</v>
      </c>
      <c r="AC15" s="21" t="e">
        <f t="shared" si="1"/>
        <v>#VALUE!</v>
      </c>
      <c r="AD15" s="21" t="e">
        <f>$R15*$AA15*$O15/$K15/1000</f>
        <v>#VALUE!</v>
      </c>
      <c r="AE15" s="21" t="e">
        <f>$S15*$AB15*$P15/$L15/1000</f>
        <v>#VALUE!</v>
      </c>
    </row>
    <row r="16" spans="1:31">
      <c r="B16" s="10"/>
    </row>
    <row r="19" spans="1:31">
      <c r="B19" s="72" t="s">
        <v>58</v>
      </c>
    </row>
    <row r="20" spans="1:31" ht="30.75" thickBot="1">
      <c r="A20" s="1" t="s">
        <v>5</v>
      </c>
      <c r="B20" s="1" t="s">
        <v>6</v>
      </c>
      <c r="C20" s="1" t="s">
        <v>47</v>
      </c>
      <c r="D20" s="1" t="s">
        <v>7</v>
      </c>
      <c r="E20" s="83" t="s">
        <v>15</v>
      </c>
      <c r="F20" s="84"/>
      <c r="G20" s="85"/>
      <c r="H20" s="22" t="s">
        <v>16</v>
      </c>
      <c r="I20" s="34" t="s">
        <v>21</v>
      </c>
      <c r="J20" s="86" t="s">
        <v>0</v>
      </c>
      <c r="K20" s="86"/>
      <c r="L20" s="86"/>
      <c r="M20" s="61"/>
      <c r="N20" s="86" t="s">
        <v>1</v>
      </c>
      <c r="O20" s="86"/>
      <c r="P20" s="86"/>
      <c r="Q20" s="86" t="s">
        <v>2</v>
      </c>
      <c r="R20" s="86"/>
      <c r="S20" s="86"/>
      <c r="T20" s="87" t="s">
        <v>3</v>
      </c>
      <c r="U20" s="88"/>
      <c r="V20" s="88"/>
      <c r="W20" s="76" t="s">
        <v>56</v>
      </c>
      <c r="X20" s="77"/>
      <c r="Y20" s="78"/>
      <c r="Z20" s="79" t="s">
        <v>4</v>
      </c>
      <c r="AA20" s="79"/>
      <c r="AB20" s="79"/>
      <c r="AC20" s="80" t="s">
        <v>57</v>
      </c>
      <c r="AD20" s="81"/>
      <c r="AE20" s="82"/>
    </row>
    <row r="21" spans="1:31">
      <c r="A21" s="1"/>
      <c r="B21" s="1"/>
      <c r="C21" s="59"/>
      <c r="D21" s="10"/>
      <c r="E21" s="7">
        <v>2010</v>
      </c>
      <c r="F21" s="7">
        <v>2011</v>
      </c>
      <c r="G21" s="7">
        <v>2012</v>
      </c>
      <c r="H21" s="7"/>
      <c r="I21" s="1"/>
      <c r="J21" s="36">
        <v>2010</v>
      </c>
      <c r="K21" s="36">
        <v>2011</v>
      </c>
      <c r="L21" s="36">
        <v>2012</v>
      </c>
      <c r="M21" s="36" t="s">
        <v>54</v>
      </c>
      <c r="N21" s="36">
        <v>2011</v>
      </c>
      <c r="O21" s="36">
        <v>2012</v>
      </c>
      <c r="P21" s="36">
        <v>2013</v>
      </c>
      <c r="Q21" s="36">
        <v>2011</v>
      </c>
      <c r="R21" s="36">
        <v>2012</v>
      </c>
      <c r="S21" s="37">
        <v>2013</v>
      </c>
      <c r="T21" s="13">
        <v>2011</v>
      </c>
      <c r="U21" s="14">
        <v>2012</v>
      </c>
      <c r="V21" s="14">
        <v>2013</v>
      </c>
      <c r="W21" s="63">
        <v>2010</v>
      </c>
      <c r="X21" s="4">
        <v>2011</v>
      </c>
      <c r="Y21" s="62">
        <v>2012</v>
      </c>
      <c r="Z21" s="17">
        <v>2010</v>
      </c>
      <c r="AA21" s="18">
        <v>2011</v>
      </c>
      <c r="AB21" s="18">
        <v>2012</v>
      </c>
      <c r="AC21" s="5">
        <v>2010</v>
      </c>
      <c r="AD21" s="5">
        <v>2011</v>
      </c>
      <c r="AE21" s="5">
        <v>2012</v>
      </c>
    </row>
    <row r="22" spans="1:31" ht="17.25">
      <c r="A22" s="1"/>
      <c r="B22" s="1"/>
      <c r="C22" s="1"/>
      <c r="D22" s="1"/>
      <c r="E22" s="1"/>
      <c r="F22" s="1"/>
      <c r="G22" s="1"/>
      <c r="H22" s="1"/>
      <c r="I22" s="1"/>
      <c r="J22" s="61" t="s">
        <v>9</v>
      </c>
      <c r="K22" s="61" t="s">
        <v>9</v>
      </c>
      <c r="L22" s="61" t="s">
        <v>9</v>
      </c>
      <c r="M22" s="61" t="s">
        <v>9</v>
      </c>
      <c r="N22" s="61" t="s">
        <v>10</v>
      </c>
      <c r="O22" s="61" t="s">
        <v>10</v>
      </c>
      <c r="P22" s="61" t="s">
        <v>10</v>
      </c>
      <c r="Q22" s="61" t="s">
        <v>11</v>
      </c>
      <c r="R22" s="61" t="s">
        <v>11</v>
      </c>
      <c r="S22" s="25" t="s">
        <v>11</v>
      </c>
      <c r="T22" s="15" t="s">
        <v>12</v>
      </c>
      <c r="U22" s="4" t="s">
        <v>12</v>
      </c>
      <c r="V22" s="4" t="s">
        <v>12</v>
      </c>
      <c r="W22" s="63" t="s">
        <v>13</v>
      </c>
      <c r="X22" s="4" t="s">
        <v>13</v>
      </c>
      <c r="Y22" s="62" t="s">
        <v>13</v>
      </c>
      <c r="Z22" s="19" t="s">
        <v>12</v>
      </c>
      <c r="AA22" s="5" t="s">
        <v>12</v>
      </c>
      <c r="AB22" s="5" t="s">
        <v>12</v>
      </c>
      <c r="AC22" s="5" t="s">
        <v>13</v>
      </c>
      <c r="AD22" s="5" t="s">
        <v>13</v>
      </c>
      <c r="AE22" s="5" t="s">
        <v>13</v>
      </c>
    </row>
    <row r="23" spans="1:31">
      <c r="A23" s="1">
        <v>589</v>
      </c>
      <c r="B23" s="1" t="s">
        <v>27</v>
      </c>
      <c r="C23" s="1"/>
      <c r="D23" s="1" t="s">
        <v>26</v>
      </c>
      <c r="E23" s="1"/>
      <c r="F23" s="1"/>
      <c r="G23" s="1"/>
      <c r="H23" s="44"/>
      <c r="I23" s="1" t="s">
        <v>28</v>
      </c>
      <c r="J23" s="23">
        <v>1347</v>
      </c>
      <c r="K23" s="39">
        <v>943</v>
      </c>
      <c r="L23" s="39">
        <v>1216</v>
      </c>
      <c r="N23" s="33">
        <v>23349.75</v>
      </c>
      <c r="O23" s="33">
        <v>23195.75</v>
      </c>
      <c r="P23" s="40">
        <v>1500</v>
      </c>
      <c r="Q23" s="40">
        <v>2080</v>
      </c>
      <c r="R23" s="40">
        <v>2080</v>
      </c>
      <c r="S23" s="28"/>
      <c r="T23" s="16"/>
      <c r="U23" s="2"/>
      <c r="V23" s="38"/>
      <c r="W23" s="8"/>
      <c r="X23" s="8"/>
      <c r="Y23" s="8"/>
      <c r="Z23" s="20" t="s">
        <v>55</v>
      </c>
      <c r="AA23" s="3" t="s">
        <v>55</v>
      </c>
      <c r="AB23" s="3" t="s">
        <v>55</v>
      </c>
      <c r="AC23" s="21" t="e">
        <f>$Q23*Z23*$N23/$J23/1000</f>
        <v>#VALUE!</v>
      </c>
      <c r="AD23" s="21" t="e">
        <f>$R23*$AA23*$O23/$K23/1000</f>
        <v>#VALUE!</v>
      </c>
      <c r="AE23" s="21" t="e">
        <f>$S23*$AB23*$P23/$L23/1000</f>
        <v>#VALUE!</v>
      </c>
    </row>
    <row r="24" spans="1:31">
      <c r="A24" s="1">
        <v>590</v>
      </c>
      <c r="B24" s="1" t="s">
        <v>27</v>
      </c>
      <c r="C24" s="1"/>
      <c r="D24" s="1" t="s">
        <v>26</v>
      </c>
      <c r="E24" s="1"/>
      <c r="F24" s="1"/>
      <c r="G24" s="1"/>
      <c r="H24" s="44"/>
      <c r="I24" s="1" t="s">
        <v>28</v>
      </c>
      <c r="J24" s="26">
        <v>0</v>
      </c>
      <c r="K24" s="26">
        <v>0</v>
      </c>
      <c r="L24" s="41">
        <v>0</v>
      </c>
      <c r="M24" s="29"/>
      <c r="N24" s="29"/>
      <c r="O24" s="43">
        <v>22742</v>
      </c>
      <c r="P24" s="30"/>
      <c r="Q24" s="30"/>
      <c r="R24" s="30">
        <v>2080</v>
      </c>
      <c r="S24" s="30"/>
      <c r="T24" s="38"/>
      <c r="U24" s="38"/>
      <c r="V24" s="38"/>
      <c r="W24" s="8"/>
      <c r="X24" s="8"/>
      <c r="Y24" s="8"/>
      <c r="Z24" s="20"/>
      <c r="AA24" s="3"/>
      <c r="AB24" s="3"/>
      <c r="AC24" s="21" t="e">
        <f>$Q24*Z24*$N24/$J24/1000</f>
        <v>#DIV/0!</v>
      </c>
      <c r="AD24" s="21" t="e">
        <f>$R24*$AA24*$O24/$K24/1000</f>
        <v>#DIV/0!</v>
      </c>
      <c r="AE24" s="21" t="e">
        <f>$S24*$AB24*$P24/$L24/1000</f>
        <v>#DIV/0!</v>
      </c>
    </row>
    <row r="25" spans="1:31">
      <c r="A25" s="1">
        <v>59</v>
      </c>
      <c r="B25" s="1" t="s">
        <v>35</v>
      </c>
      <c r="C25" s="1" t="s">
        <v>59</v>
      </c>
      <c r="D25" s="1" t="s">
        <v>34</v>
      </c>
      <c r="E25" s="1">
        <v>0</v>
      </c>
      <c r="F25" s="1">
        <v>0</v>
      </c>
      <c r="G25" s="1">
        <v>0</v>
      </c>
      <c r="H25" s="44"/>
      <c r="I25" s="1" t="s">
        <v>36</v>
      </c>
      <c r="J25" s="48" t="s">
        <v>55</v>
      </c>
      <c r="K25" s="48" t="s">
        <v>55</v>
      </c>
      <c r="L25" s="52">
        <v>3800</v>
      </c>
      <c r="M25" s="49"/>
      <c r="N25" s="49"/>
      <c r="O25" s="50"/>
      <c r="P25" s="75">
        <v>11325</v>
      </c>
      <c r="Q25" s="53"/>
      <c r="R25" s="51"/>
      <c r="S25" s="30"/>
      <c r="T25" s="38"/>
      <c r="U25" s="38"/>
      <c r="V25" s="73">
        <v>0.4</v>
      </c>
      <c r="W25" s="8"/>
      <c r="X25" s="8"/>
      <c r="Y25" s="8"/>
      <c r="Z25" s="20"/>
      <c r="AA25" s="3"/>
      <c r="AB25" s="64">
        <v>6.6600000000000001E-3</v>
      </c>
      <c r="AC25" s="21" t="e">
        <f>$Q25*Z25*$N25/$J25/1000</f>
        <v>#VALUE!</v>
      </c>
      <c r="AD25" s="21" t="e">
        <f>$R25*$AA25*$O25/$K25/1000</f>
        <v>#VALUE!</v>
      </c>
      <c r="AE25" s="21">
        <f>$S25*$AB25*$P25/$L25/1000</f>
        <v>0</v>
      </c>
    </row>
    <row r="26" spans="1:31">
      <c r="A26" s="1" t="s">
        <v>31</v>
      </c>
      <c r="B26" s="1" t="s">
        <v>29</v>
      </c>
      <c r="C26" s="1" t="s">
        <v>60</v>
      </c>
      <c r="D26" s="1" t="s">
        <v>30</v>
      </c>
      <c r="E26" s="1">
        <v>0</v>
      </c>
      <c r="F26" s="1">
        <v>0</v>
      </c>
      <c r="G26" s="1">
        <v>0</v>
      </c>
      <c r="H26" s="44"/>
      <c r="I26" s="44"/>
      <c r="J26" s="42" t="s">
        <v>55</v>
      </c>
      <c r="K26" s="42" t="s">
        <v>55</v>
      </c>
      <c r="L26" s="42" t="s">
        <v>55</v>
      </c>
      <c r="M26" s="26"/>
      <c r="N26" s="26">
        <v>2250</v>
      </c>
      <c r="O26" s="26">
        <v>2250</v>
      </c>
      <c r="P26" s="26">
        <v>2250</v>
      </c>
      <c r="Q26" s="30">
        <v>880</v>
      </c>
      <c r="R26" s="30">
        <v>990</v>
      </c>
      <c r="S26" s="30">
        <v>880</v>
      </c>
      <c r="T26" s="73">
        <v>0.66200000000000003</v>
      </c>
      <c r="U26" s="73">
        <v>0.56499999999999995</v>
      </c>
      <c r="V26" s="73">
        <v>0.21099999999999999</v>
      </c>
      <c r="W26" s="8" t="e">
        <f>$Q26*T26*$N26/$J26/1000</f>
        <v>#VALUE!</v>
      </c>
      <c r="X26" s="8" t="e">
        <f>$R26*U26*$O26/$K26/1000</f>
        <v>#VALUE!</v>
      </c>
      <c r="Y26" s="8" t="e">
        <f>$S26*V26*$P26/$L26/1000</f>
        <v>#VALUE!</v>
      </c>
      <c r="Z26" s="74">
        <v>1.4E-3</v>
      </c>
      <c r="AA26" s="64">
        <v>5.7000000000000002E-3</v>
      </c>
      <c r="AB26" s="64">
        <v>8.8000000000000005E-3</v>
      </c>
      <c r="AC26" s="21" t="e">
        <f>$Q26*Z26*$N26/$J26/1000</f>
        <v>#VALUE!</v>
      </c>
      <c r="AD26" s="21" t="e">
        <f>$R26*$AA26*$O26/$K26/1000</f>
        <v>#VALUE!</v>
      </c>
      <c r="AE26" s="21" t="e">
        <f>$S26*$AB26*$P26/$L26/1000</f>
        <v>#VALUE!</v>
      </c>
    </row>
    <row r="27" spans="1:31">
      <c r="A27" s="1" t="s">
        <v>32</v>
      </c>
      <c r="B27" s="1" t="s">
        <v>29</v>
      </c>
      <c r="C27" s="1"/>
      <c r="D27" s="1" t="s">
        <v>30</v>
      </c>
      <c r="E27" s="1">
        <v>0</v>
      </c>
      <c r="F27" s="1">
        <v>0</v>
      </c>
      <c r="G27" s="1">
        <v>0</v>
      </c>
      <c r="H27" s="44"/>
      <c r="I27" s="1" t="s">
        <v>33</v>
      </c>
      <c r="J27" s="45" t="s">
        <v>55</v>
      </c>
      <c r="K27" s="46" t="s">
        <v>55</v>
      </c>
      <c r="L27" s="46" t="s">
        <v>55</v>
      </c>
      <c r="M27" s="26"/>
      <c r="N27" s="26">
        <v>10200</v>
      </c>
      <c r="O27" s="33">
        <v>11700</v>
      </c>
      <c r="P27" s="33">
        <v>10000</v>
      </c>
      <c r="Q27" s="30">
        <v>880</v>
      </c>
      <c r="R27" s="30">
        <v>990</v>
      </c>
      <c r="S27" s="30">
        <v>880</v>
      </c>
      <c r="T27" s="38" t="s">
        <v>55</v>
      </c>
      <c r="U27" s="38" t="s">
        <v>55</v>
      </c>
      <c r="V27" s="38" t="s">
        <v>55</v>
      </c>
      <c r="W27" s="8"/>
      <c r="X27" s="8"/>
      <c r="Y27" s="8"/>
      <c r="Z27" s="74">
        <v>3.2000000000000002E-3</v>
      </c>
      <c r="AA27" s="64">
        <v>2.8999999999999998E-3</v>
      </c>
      <c r="AB27" s="64">
        <v>2.3999999999999998E-3</v>
      </c>
      <c r="AC27" s="21" t="e">
        <f>$Q27*Z27*$N27/$J27/1000</f>
        <v>#VALUE!</v>
      </c>
      <c r="AD27" s="21" t="e">
        <f>$R27*$AA27*$O27/$K27/1000</f>
        <v>#VALUE!</v>
      </c>
      <c r="AE27" s="21" t="e">
        <f>$S27*$AB27*$P27/$L27/1000</f>
        <v>#VALUE!</v>
      </c>
    </row>
    <row r="28" spans="1:31">
      <c r="B28" s="34"/>
    </row>
  </sheetData>
  <mergeCells count="16">
    <mergeCell ref="E1:G1"/>
    <mergeCell ref="J1:L1"/>
    <mergeCell ref="N1:P1"/>
    <mergeCell ref="Q1:S1"/>
    <mergeCell ref="T1:V1"/>
    <mergeCell ref="Z1:AB1"/>
    <mergeCell ref="W1:Y1"/>
    <mergeCell ref="AC1:AE1"/>
    <mergeCell ref="E20:G20"/>
    <mergeCell ref="J20:L20"/>
    <mergeCell ref="N20:P20"/>
    <mergeCell ref="Q20:S20"/>
    <mergeCell ref="T20:V20"/>
    <mergeCell ref="W20:Y20"/>
    <mergeCell ref="Z20:AB20"/>
    <mergeCell ref="AC20:AE20"/>
  </mergeCells>
  <conditionalFormatting sqref="J14:L14">
    <cfRule type="expression" dxfId="69" priority="207" stopIfTrue="1">
      <formula>$E14&lt;&gt;0</formula>
    </cfRule>
  </conditionalFormatting>
  <conditionalFormatting sqref="N15">
    <cfRule type="expression" dxfId="68" priority="190" stopIfTrue="1">
      <formula>$I15="Continuous measurement"</formula>
    </cfRule>
  </conditionalFormatting>
  <conditionalFormatting sqref="N15">
    <cfRule type="expression" dxfId="67" priority="189" stopIfTrue="1">
      <formula>OR($I15="Periodic measurement",$I15="Estimated value")</formula>
    </cfRule>
  </conditionalFormatting>
  <conditionalFormatting sqref="O15:P15">
    <cfRule type="expression" dxfId="66" priority="188" stopIfTrue="1">
      <formula>$I15="Continuous measurement"</formula>
    </cfRule>
  </conditionalFormatting>
  <conditionalFormatting sqref="O15:P15">
    <cfRule type="expression" dxfId="65" priority="187" stopIfTrue="1">
      <formula>OR($I15="Periodic measurement",$I15="Estimated value")</formula>
    </cfRule>
  </conditionalFormatting>
  <conditionalFormatting sqref="T15">
    <cfRule type="expression" dxfId="64" priority="186" stopIfTrue="1">
      <formula>$H15="Continuous measurement"</formula>
    </cfRule>
  </conditionalFormatting>
  <conditionalFormatting sqref="T15">
    <cfRule type="expression" dxfId="63" priority="185" stopIfTrue="1">
      <formula>OR($H15="Periodic measurement",$H15="Estimated value")</formula>
    </cfRule>
  </conditionalFormatting>
  <conditionalFormatting sqref="U15:V15">
    <cfRule type="expression" dxfId="62" priority="184" stopIfTrue="1">
      <formula>$H15="Continuous measurement"</formula>
    </cfRule>
  </conditionalFormatting>
  <conditionalFormatting sqref="U15:V15">
    <cfRule type="expression" dxfId="61" priority="183" stopIfTrue="1">
      <formula>OR($H15="Periodic measurement",$H15="Estimated value")</formula>
    </cfRule>
  </conditionalFormatting>
  <conditionalFormatting sqref="J15:L15">
    <cfRule type="expression" dxfId="60" priority="174" stopIfTrue="1">
      <formula>$E15&lt;&gt;0</formula>
    </cfRule>
  </conditionalFormatting>
  <conditionalFormatting sqref="T7">
    <cfRule type="expression" dxfId="59" priority="173" stopIfTrue="1">
      <formula>$H7="Continuous measurement"</formula>
    </cfRule>
  </conditionalFormatting>
  <conditionalFormatting sqref="T7">
    <cfRule type="expression" dxfId="58" priority="172" stopIfTrue="1">
      <formula>OR($H7="Periodic measurement",$H7="Estimated value")</formula>
    </cfRule>
  </conditionalFormatting>
  <conditionalFormatting sqref="U7:V7">
    <cfRule type="expression" dxfId="57" priority="171" stopIfTrue="1">
      <formula>$H7="Continuous measurement"</formula>
    </cfRule>
  </conditionalFormatting>
  <conditionalFormatting sqref="U7:V7">
    <cfRule type="expression" dxfId="56" priority="170" stopIfTrue="1">
      <formula>OR($H7="Periodic measurement",$H7="Estimated value")</formula>
    </cfRule>
  </conditionalFormatting>
  <conditionalFormatting sqref="Q7:S7">
    <cfRule type="expression" dxfId="55" priority="168" stopIfTrue="1">
      <formula>$E7&lt;&gt;""</formula>
    </cfRule>
  </conditionalFormatting>
  <conditionalFormatting sqref="Q8:S8">
    <cfRule type="expression" dxfId="54" priority="79" stopIfTrue="1">
      <formula>$E8&lt;&gt;""</formula>
    </cfRule>
  </conditionalFormatting>
  <conditionalFormatting sqref="O8">
    <cfRule type="expression" dxfId="53" priority="77" stopIfTrue="1">
      <formula>$H8="Continuous measurement"</formula>
    </cfRule>
  </conditionalFormatting>
  <conditionalFormatting sqref="O8">
    <cfRule type="expression" dxfId="52" priority="76" stopIfTrue="1">
      <formula>OR($H8="Periodic measurement",$H8="Estimated value")</formula>
    </cfRule>
  </conditionalFormatting>
  <conditionalFormatting sqref="Q10:S10">
    <cfRule type="expression" dxfId="51" priority="67" stopIfTrue="1">
      <formula>$E10&lt;&gt;""</formula>
    </cfRule>
  </conditionalFormatting>
  <conditionalFormatting sqref="J10:L10">
    <cfRule type="expression" dxfId="50" priority="66" stopIfTrue="1">
      <formula>$E10&lt;&gt;0</formula>
    </cfRule>
  </conditionalFormatting>
  <conditionalFormatting sqref="J11:L11">
    <cfRule type="expression" dxfId="49" priority="65" stopIfTrue="1">
      <formula>$E11&lt;&gt;0</formula>
    </cfRule>
  </conditionalFormatting>
  <conditionalFormatting sqref="Q11:S11">
    <cfRule type="expression" dxfId="48" priority="64" stopIfTrue="1">
      <formula>$E11&lt;&gt;""</formula>
    </cfRule>
  </conditionalFormatting>
  <conditionalFormatting sqref="F13:G13">
    <cfRule type="expression" dxfId="47" priority="63" stopIfTrue="1">
      <formula>$D13&lt;&gt;""</formula>
    </cfRule>
  </conditionalFormatting>
  <conditionalFormatting sqref="Q9:S9">
    <cfRule type="expression" dxfId="46" priority="58" stopIfTrue="1">
      <formula>$D9&lt;&gt;""</formula>
    </cfRule>
  </conditionalFormatting>
  <conditionalFormatting sqref="J9:L9">
    <cfRule type="expression" dxfId="45" priority="56" stopIfTrue="1">
      <formula>$D9&lt;&gt;0</formula>
    </cfRule>
  </conditionalFormatting>
  <conditionalFormatting sqref="T5:T6">
    <cfRule type="expression" dxfId="44" priority="55" stopIfTrue="1">
      <formula>$H5="Continuous measurement"</formula>
    </cfRule>
  </conditionalFormatting>
  <conditionalFormatting sqref="T5:T6">
    <cfRule type="expression" dxfId="43" priority="54" stopIfTrue="1">
      <formula>OR($H5="Periodic measurement",$H5="Estimated value")</formula>
    </cfRule>
  </conditionalFormatting>
  <conditionalFormatting sqref="U5:U6">
    <cfRule type="expression" dxfId="42" priority="53" stopIfTrue="1">
      <formula>$H5="Continuous measurement"</formula>
    </cfRule>
  </conditionalFormatting>
  <conditionalFormatting sqref="U5:U6">
    <cfRule type="expression" dxfId="41" priority="52" stopIfTrue="1">
      <formula>OR($H5="Periodic measurement",$H5="Estimated value")</formula>
    </cfRule>
  </conditionalFormatting>
  <conditionalFormatting sqref="V5:V6">
    <cfRule type="expression" dxfId="40" priority="51" stopIfTrue="1">
      <formula>$H5="Continuous measurement"</formula>
    </cfRule>
  </conditionalFormatting>
  <conditionalFormatting sqref="V5:V6">
    <cfRule type="expression" dxfId="39" priority="50" stopIfTrue="1">
      <formula>OR($H5="Periodic measurement",$H5="Estimated value")</formula>
    </cfRule>
  </conditionalFormatting>
  <conditionalFormatting sqref="T14">
    <cfRule type="expression" dxfId="38" priority="49" stopIfTrue="1">
      <formula>$H14="Continuous measurement"</formula>
    </cfRule>
  </conditionalFormatting>
  <conditionalFormatting sqref="T14">
    <cfRule type="expression" dxfId="37" priority="48" stopIfTrue="1">
      <formula>OR($H14="Periodic measurement",$H14="Estimated value")</formula>
    </cfRule>
  </conditionalFormatting>
  <conditionalFormatting sqref="U14">
    <cfRule type="expression" dxfId="36" priority="47" stopIfTrue="1">
      <formula>$H14="Continuous measurement"</formula>
    </cfRule>
  </conditionalFormatting>
  <conditionalFormatting sqref="U14">
    <cfRule type="expression" dxfId="35" priority="46" stopIfTrue="1">
      <formula>OR($H14="Periodic measurement",$H14="Estimated value")</formula>
    </cfRule>
  </conditionalFormatting>
  <conditionalFormatting sqref="V14">
    <cfRule type="expression" dxfId="34" priority="45" stopIfTrue="1">
      <formula>$H14="Continuous measurement"</formula>
    </cfRule>
  </conditionalFormatting>
  <conditionalFormatting sqref="V14">
    <cfRule type="expression" dxfId="33" priority="44" stopIfTrue="1">
      <formula>OR($H14="Periodic measurement",$H14="Estimated value")</formula>
    </cfRule>
  </conditionalFormatting>
  <conditionalFormatting sqref="T24">
    <cfRule type="expression" dxfId="32" priority="43" stopIfTrue="1">
      <formula>$H24="Continuous measurement"</formula>
    </cfRule>
  </conditionalFormatting>
  <conditionalFormatting sqref="T24">
    <cfRule type="expression" dxfId="31" priority="42" stopIfTrue="1">
      <formula>OR($H24="Periodic measurement",$H24="Estimated value")</formula>
    </cfRule>
  </conditionalFormatting>
  <conditionalFormatting sqref="U24">
    <cfRule type="expression" dxfId="30" priority="41" stopIfTrue="1">
      <formula>$H24="Continuous measurement"</formula>
    </cfRule>
  </conditionalFormatting>
  <conditionalFormatting sqref="U24">
    <cfRule type="expression" dxfId="29" priority="40" stopIfTrue="1">
      <formula>OR($H24="Periodic measurement",$H24="Estimated value")</formula>
    </cfRule>
  </conditionalFormatting>
  <conditionalFormatting sqref="V24">
    <cfRule type="expression" dxfId="28" priority="39" stopIfTrue="1">
      <formula>$H24="Continuous measurement"</formula>
    </cfRule>
  </conditionalFormatting>
  <conditionalFormatting sqref="V24">
    <cfRule type="expression" dxfId="27" priority="38" stopIfTrue="1">
      <formula>OR($H24="Periodic measurement",$H24="Estimated value")</formula>
    </cfRule>
  </conditionalFormatting>
  <conditionalFormatting sqref="J27:L27">
    <cfRule type="expression" dxfId="26" priority="37" stopIfTrue="1">
      <formula>$E27&lt;&gt;0</formula>
    </cfRule>
  </conditionalFormatting>
  <conditionalFormatting sqref="J23:L23">
    <cfRule type="expression" dxfId="25" priority="31" stopIfTrue="1">
      <formula>$E23&lt;&gt;0</formula>
    </cfRule>
  </conditionalFormatting>
  <conditionalFormatting sqref="P23:R23">
    <cfRule type="expression" dxfId="24" priority="30" stopIfTrue="1">
      <formula>$E23&lt;&gt;""</formula>
    </cfRule>
  </conditionalFormatting>
  <conditionalFormatting sqref="T25">
    <cfRule type="expression" dxfId="23" priority="28" stopIfTrue="1">
      <formula>$H25="Continuous measurement"</formula>
    </cfRule>
  </conditionalFormatting>
  <conditionalFormatting sqref="T25">
    <cfRule type="expression" dxfId="22" priority="27" stopIfTrue="1">
      <formula>OR($H25="Periodic measurement",$H25="Estimated value")</formula>
    </cfRule>
  </conditionalFormatting>
  <conditionalFormatting sqref="U25">
    <cfRule type="expression" dxfId="21" priority="26" stopIfTrue="1">
      <formula>$H25="Continuous measurement"</formula>
    </cfRule>
  </conditionalFormatting>
  <conditionalFormatting sqref="U25">
    <cfRule type="expression" dxfId="20" priority="25" stopIfTrue="1">
      <formula>OR($H25="Periodic measurement",$H25="Estimated value")</formula>
    </cfRule>
  </conditionalFormatting>
  <conditionalFormatting sqref="V25">
    <cfRule type="expression" dxfId="19" priority="24" stopIfTrue="1">
      <formula>$H25="Continuous measurement"</formula>
    </cfRule>
  </conditionalFormatting>
  <conditionalFormatting sqref="V25">
    <cfRule type="expression" dxfId="18" priority="23" stopIfTrue="1">
      <formula>OR($H25="Periodic measurement",$H25="Estimated value")</formula>
    </cfRule>
  </conditionalFormatting>
  <conditionalFormatting sqref="T26">
    <cfRule type="expression" dxfId="17" priority="22" stopIfTrue="1">
      <formula>$H26="Continuous measurement"</formula>
    </cfRule>
  </conditionalFormatting>
  <conditionalFormatting sqref="T26">
    <cfRule type="expression" dxfId="16" priority="21" stopIfTrue="1">
      <formula>OR($H26="Periodic measurement",$H26="Estimated value")</formula>
    </cfRule>
  </conditionalFormatting>
  <conditionalFormatting sqref="U26">
    <cfRule type="expression" dxfId="15" priority="20" stopIfTrue="1">
      <formula>$H26="Continuous measurement"</formula>
    </cfRule>
  </conditionalFormatting>
  <conditionalFormatting sqref="U26">
    <cfRule type="expression" dxfId="14" priority="19" stopIfTrue="1">
      <formula>OR($H26="Periodic measurement",$H26="Estimated value")</formula>
    </cfRule>
  </conditionalFormatting>
  <conditionalFormatting sqref="V26">
    <cfRule type="expression" dxfId="13" priority="18" stopIfTrue="1">
      <formula>$H26="Continuous measurement"</formula>
    </cfRule>
  </conditionalFormatting>
  <conditionalFormatting sqref="V26">
    <cfRule type="expression" dxfId="12" priority="17" stopIfTrue="1">
      <formula>OR($H26="Periodic measurement",$H26="Estimated value")</formula>
    </cfRule>
  </conditionalFormatting>
  <conditionalFormatting sqref="T27">
    <cfRule type="expression" dxfId="11" priority="16" stopIfTrue="1">
      <formula>$H27="Continuous measurement"</formula>
    </cfRule>
  </conditionalFormatting>
  <conditionalFormatting sqref="T27">
    <cfRule type="expression" dxfId="10" priority="15" stopIfTrue="1">
      <formula>OR($H27="Periodic measurement",$H27="Estimated value")</formula>
    </cfRule>
  </conditionalFormatting>
  <conditionalFormatting sqref="U27">
    <cfRule type="expression" dxfId="9" priority="14" stopIfTrue="1">
      <formula>$H27="Continuous measurement"</formula>
    </cfRule>
  </conditionalFormatting>
  <conditionalFormatting sqref="U27">
    <cfRule type="expression" dxfId="8" priority="13" stopIfTrue="1">
      <formula>OR($H27="Periodic measurement",$H27="Estimated value")</formula>
    </cfRule>
  </conditionalFormatting>
  <conditionalFormatting sqref="V27">
    <cfRule type="expression" dxfId="7" priority="12" stopIfTrue="1">
      <formula>$H27="Continuous measurement"</formula>
    </cfRule>
  </conditionalFormatting>
  <conditionalFormatting sqref="V27">
    <cfRule type="expression" dxfId="6" priority="11" stopIfTrue="1">
      <formula>OR($H27="Periodic measurement",$H27="Estimated value")</formula>
    </cfRule>
  </conditionalFormatting>
  <conditionalFormatting sqref="V23">
    <cfRule type="expression" dxfId="5" priority="4" stopIfTrue="1">
      <formula>$H23="Continuous measurement"</formula>
    </cfRule>
  </conditionalFormatting>
  <conditionalFormatting sqref="V23">
    <cfRule type="expression" dxfId="4" priority="3" stopIfTrue="1">
      <formula>OR($H23="Periodic measurement",$H23="Estimated value")</formula>
    </cfRule>
  </conditionalFormatting>
  <conditionalFormatting sqref="U5:U6">
    <cfRule type="expression" dxfId="3" priority="2" stopIfTrue="1">
      <formula>$H5="Continuous measurement"</formula>
    </cfRule>
  </conditionalFormatting>
  <conditionalFormatting sqref="U5:U6">
    <cfRule type="expression" dxfId="1" priority="1" stopIfTrue="1">
      <formula>OR($H5="Periodic measurement",$H5="Estimated value")</formula>
    </cfRule>
  </conditionalFormatting>
  <dataValidations count="3">
    <dataValidation type="decimal" allowBlank="1" showInputMessage="1" showErrorMessage="1" error="Please enter a number._x000a_Decimal should be expressed with a dot (e.g. 0.001), not with a comma." sqref="T14:V15 T7:V7">
      <formula1>0</formula1>
      <formula2>1000000000000000</formula2>
    </dataValidation>
    <dataValidation type="decimal" allowBlank="1" showInputMessage="1" showErrorMessage="1" errorTitle="Please enter a number" error="Please enter a number._x000a_Decimal should be expressed with a dot (e.g. 0.001), not with a comma." sqref="N15:P15 O8">
      <formula1>0</formula1>
      <formula2>100000000000000000</formula2>
    </dataValidation>
    <dataValidation allowBlank="1" showInputMessage="1" showErrorMessage="1" error="Please insert only numbers" sqref="P26:R26 Q27:R27"/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38" sqref="B38"/>
    </sheetView>
  </sheetViews>
  <sheetFormatPr defaultColWidth="11.42578125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E2B768E529F44E811BF9D0A9A7D638" ma:contentTypeVersion="15" ma:contentTypeDescription="Create a new document." ma:contentTypeScope="" ma:versionID="1b6d598e7ad74039b6bfd839ceb90534">
  <xsd:schema xmlns:xsd="http://www.w3.org/2001/XMLSchema" xmlns:xs="http://www.w3.org/2001/XMLSchema" xmlns:p="http://schemas.microsoft.com/office/2006/metadata/properties" xmlns:ns2="e35ce098-ab27-4ce0-aef4-e9f13bba2a2b" xmlns:ns3="8798c8c6-b034-435a-9694-31e5f82693d9" targetNamespace="http://schemas.microsoft.com/office/2006/metadata/properties" ma:root="true" ma:fieldsID="7c7d98b3760c0eecf1fe80057e4bf86d" ns2:_="" ns3:_="">
    <xsd:import namespace="e35ce098-ab27-4ce0-aef4-e9f13bba2a2b"/>
    <xsd:import namespace="8798c8c6-b034-435a-9694-31e5f82693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TaxCatchAll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5ce098-ab27-4ce0-aef4-e9f13bba2a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d709fd8f-d989-45dd-b0e5-14d7c8cd65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98c8c6-b034-435a-9694-31e5f82693d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a669b9b-d1b9-44f0-bec2-794b45c4a8b9}" ma:internalName="TaxCatchAll" ma:showField="CatchAllData" ma:web="8798c8c6-b034-435a-9694-31e5f82693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35ce098-ab27-4ce0-aef4-e9f13bba2a2b">
      <Terms xmlns="http://schemas.microsoft.com/office/infopath/2007/PartnerControls"/>
    </lcf76f155ced4ddcb4097134ff3c332f>
    <TaxCatchAll xmlns="8798c8c6-b034-435a-9694-31e5f82693d9" xsi:nil="true"/>
  </documentManagement>
</p:properties>
</file>

<file path=customXml/itemProps1.xml><?xml version="1.0" encoding="utf-8"?>
<ds:datastoreItem xmlns:ds="http://schemas.openxmlformats.org/officeDocument/2006/customXml" ds:itemID="{4010B3EE-3430-4F6D-A418-D957DF709C81}"/>
</file>

<file path=customXml/itemProps2.xml><?xml version="1.0" encoding="utf-8"?>
<ds:datastoreItem xmlns:ds="http://schemas.openxmlformats.org/officeDocument/2006/customXml" ds:itemID="{04F1310D-C833-4F86-A9B4-E74186B96D19}"/>
</file>

<file path=customXml/itemProps3.xml><?xml version="1.0" encoding="utf-8"?>
<ds:datastoreItem xmlns:ds="http://schemas.openxmlformats.org/officeDocument/2006/customXml" ds:itemID="{B0D69BC4-E5B4-49D1-B658-2E2A3A57E24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Load BATAEPLs Shredder</vt:lpstr>
      <vt:lpstr>Tabelle2</vt:lpstr>
      <vt:lpstr>Tabelle3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Christian Schaible</cp:lastModifiedBy>
  <dcterms:created xsi:type="dcterms:W3CDTF">2016-03-13T08:26:47Z</dcterms:created>
  <dcterms:modified xsi:type="dcterms:W3CDTF">2016-03-18T16:18:53Z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0x010100FEE2B768E529F44E811BF9D0A9A7D638</vt:lpwstr>
  </property>
  <property fmtid="{D5CDD505-2E9C-101B-9397-08002B2CF9AE}" pid="3" name="Order">
    <vt:r8>17100</vt:r8>
  </property>
</Properties>
</file>